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120" windowHeight="6150" activeTab="0"/>
  </bookViews>
  <sheets>
    <sheet name="Front" sheetId="1" r:id="rId1"/>
    <sheet name="Back" sheetId="2" r:id="rId2"/>
    <sheet name="ArrearJan" sheetId="3" r:id="rId3"/>
  </sheets>
  <definedNames/>
  <calcPr fullCalcOnLoad="1"/>
</workbook>
</file>

<file path=xl/sharedStrings.xml><?xml version="1.0" encoding="utf-8"?>
<sst xmlns="http://schemas.openxmlformats.org/spreadsheetml/2006/main" count="132" uniqueCount="119">
  <si>
    <t>Accrued Interest on NSC</t>
  </si>
  <si>
    <t>WC</t>
  </si>
  <si>
    <t>TOTAL</t>
  </si>
  <si>
    <t>Designation</t>
  </si>
  <si>
    <t>PAN No.</t>
  </si>
  <si>
    <t>Signature of DDO with stamp</t>
  </si>
  <si>
    <t>HRA</t>
  </si>
  <si>
    <t>Total Salary</t>
  </si>
  <si>
    <t>Total</t>
  </si>
  <si>
    <t>best of my knowledge and belief.</t>
  </si>
  <si>
    <t xml:space="preserve">Place:- </t>
  </si>
  <si>
    <t xml:space="preserve">Date:- </t>
  </si>
  <si>
    <t>Designation:</t>
  </si>
  <si>
    <t>Signature of Employee</t>
  </si>
  <si>
    <t>Name :</t>
  </si>
  <si>
    <t>PAN :</t>
  </si>
  <si>
    <t>Head of Office</t>
  </si>
  <si>
    <t>Checked by</t>
  </si>
  <si>
    <t xml:space="preserve">Total </t>
  </si>
  <si>
    <t>Balance</t>
  </si>
  <si>
    <t>Verified today</t>
  </si>
  <si>
    <t>GPF</t>
  </si>
  <si>
    <t>GIS</t>
  </si>
  <si>
    <t>LIC</t>
  </si>
  <si>
    <t>ELSS</t>
  </si>
  <si>
    <t>PPF</t>
  </si>
  <si>
    <t>Repayment of House loan</t>
  </si>
  <si>
    <t>Name of the Employee</t>
  </si>
  <si>
    <t>Rate</t>
  </si>
  <si>
    <t>Resi. Status</t>
  </si>
  <si>
    <t>Institute's TAN :</t>
  </si>
  <si>
    <t>Resident Indian</t>
  </si>
  <si>
    <t>Exemption U/S 10(14) Rs. 100 per child per month on Children Education Allowance</t>
  </si>
  <si>
    <t>Children Tution Fee</t>
  </si>
  <si>
    <t>Office- TAN Docs</t>
  </si>
  <si>
    <t>Remuneration</t>
  </si>
  <si>
    <t>Address (In TAN):</t>
  </si>
  <si>
    <t>Grade Pay</t>
  </si>
  <si>
    <t>Taxation Category</t>
  </si>
  <si>
    <t>Male- Below 60 Years</t>
  </si>
  <si>
    <t>Less: Income exempt u/s 10</t>
  </si>
  <si>
    <t>Add: Income from House Property</t>
  </si>
  <si>
    <t>Gross Total Income</t>
  </si>
  <si>
    <t xml:space="preserve">Less: Deductions u/s 80 C to 80 CCF (Savings and investments made during the year) </t>
  </si>
  <si>
    <t>House Rent Allowance</t>
  </si>
  <si>
    <t>Income from salary (1-2)</t>
  </si>
  <si>
    <t>Computation of Tax</t>
  </si>
  <si>
    <t>5,00,001/- to 10,00,000/-@</t>
  </si>
  <si>
    <t>Exceeding Rs.10,00,000/-@</t>
  </si>
  <si>
    <t>less: Rebate u/s 88 E (Securities Transation Tax)</t>
  </si>
  <si>
    <t>Surcharge @ 10% of Total Tax Only if Gross Total Income&gt;1 Crore (1,00,00,000)</t>
  </si>
  <si>
    <t xml:space="preserve">Education Cess @ 3% of above </t>
  </si>
  <si>
    <t>Balance Tax</t>
  </si>
  <si>
    <t>HBA</t>
  </si>
  <si>
    <t>Total PayableTax (Sum of 12.1 to 12.4)</t>
  </si>
  <si>
    <t>MA</t>
  </si>
  <si>
    <t>HR</t>
  </si>
  <si>
    <t>Income Tax</t>
  </si>
  <si>
    <t>Net Pay</t>
  </si>
  <si>
    <t>Total (Limited to Rs. 1,50,000)</t>
  </si>
  <si>
    <r>
      <t xml:space="preserve">Less: Interest paid in case of self occupied residential house </t>
    </r>
    <r>
      <rPr>
        <sz val="10"/>
        <rFont val="Calibri"/>
        <family val="2"/>
      </rPr>
      <t>(Upto Rs. 2,00,000)</t>
    </r>
  </si>
  <si>
    <r>
      <t>Add: Income from other sources</t>
    </r>
    <r>
      <rPr>
        <sz val="10"/>
        <rFont val="Calibri"/>
        <family val="2"/>
      </rPr>
      <t xml:space="preserve"> including Interest from Bank and other deposits and investments</t>
    </r>
  </si>
  <si>
    <r>
      <t xml:space="preserve">Taxable Income </t>
    </r>
    <r>
      <rPr>
        <sz val="10"/>
        <rFont val="Calibri"/>
        <family val="2"/>
      </rPr>
      <t>( Rounded off to nearest ten rupees)</t>
    </r>
  </si>
  <si>
    <t>Tax to be deducted in February, 2016 (-ve sign indicates the excess tax paid)</t>
  </si>
  <si>
    <t>GPF
 Adv</t>
  </si>
  <si>
    <t>Arrear child edu. All.</t>
  </si>
  <si>
    <t>Salary Statement For The Year 2016 - 2017</t>
  </si>
  <si>
    <t>Mar 16 Paid in Apr 16</t>
  </si>
  <si>
    <t>Apr 16 Paid in May 16</t>
  </si>
  <si>
    <t>May 16 Paid in Jun 16</t>
  </si>
  <si>
    <t>Jun 16 Paid in Jul 16</t>
  </si>
  <si>
    <t>Jul 16 Paid in Aug 16</t>
  </si>
  <si>
    <t>Aug 16  Paid in Sept 16</t>
  </si>
  <si>
    <t>Month / 2016-17</t>
  </si>
  <si>
    <t>Sep 16 Paid in Oct 16</t>
  </si>
  <si>
    <t>Oct 16 Paid in Nov 16</t>
  </si>
  <si>
    <t>Nov 17 Paid in Dec 16</t>
  </si>
  <si>
    <t>Dec 16 Paid in Jan 17</t>
  </si>
  <si>
    <t>M.TECH</t>
  </si>
  <si>
    <t>Jan 17 Paid in Feb 17</t>
  </si>
  <si>
    <t>Feb 17 Paid in March 17</t>
  </si>
  <si>
    <r>
      <t>Salary and other benefits:</t>
    </r>
    <r>
      <rPr>
        <sz val="10"/>
        <rFont val="Calibri"/>
        <family val="2"/>
      </rPr>
      <t xml:space="preserve"> (Received during FY 2016-2017 i.e. April 2016 to March 2017)</t>
    </r>
  </si>
  <si>
    <t>Income Tax Statement Financial Year 2016- 2017</t>
  </si>
  <si>
    <t>PLI</t>
  </si>
  <si>
    <t>Date (mm/dd/yyyy)</t>
  </si>
  <si>
    <t xml:space="preserve">DA Arrear 1 </t>
  </si>
  <si>
    <t>Arrear 2</t>
  </si>
  <si>
    <t>DA / Arrear</t>
  </si>
  <si>
    <t>Basic Pay</t>
  </si>
  <si>
    <t>Total Basic 
Pay</t>
  </si>
  <si>
    <t>6th CPC 01.01.2016</t>
  </si>
  <si>
    <t>7th CPC 01.01.16</t>
  </si>
  <si>
    <t>Month</t>
  </si>
  <si>
    <t>BP</t>
  </si>
  <si>
    <t>GP</t>
  </si>
  <si>
    <t>SP</t>
  </si>
  <si>
    <t>DA</t>
  </si>
  <si>
    <t>Arrear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</si>
  <si>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</si>
  <si>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</si>
  <si>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</si>
  <si>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</si>
  <si>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</si>
  <si>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</si>
  <si>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</si>
  <si>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</si>
  <si>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</si>
  <si>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</si>
  <si>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</si>
  <si>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G.Total </t>
  </si>
  <si>
    <t xml:space="preserve">Total (Limited to Rs. 2,00,000 for NPS, Rs 1,50,000 without NPS) </t>
  </si>
  <si>
    <t>*</t>
  </si>
  <si>
    <r>
      <t xml:space="preserve">NPS u/s 80CCD(1) &amp; </t>
    </r>
    <r>
      <rPr>
        <b/>
        <sz val="10"/>
        <rFont val="Arial"/>
        <family val="2"/>
      </rPr>
      <t>[80CCD(1B) for additional 50,000/- if total of column 9 is above  1,50,000</t>
    </r>
    <r>
      <rPr>
        <sz val="10"/>
        <rFont val="Arial"/>
        <family val="0"/>
      </rPr>
      <t xml:space="preserve"> ]</t>
    </r>
  </si>
  <si>
    <t>Tax Rebate of Rs. 5,000 (For taxable income of less than 5 lakhs)</t>
  </si>
  <si>
    <t>7th PC Arrear</t>
  </si>
  <si>
    <t>Other allowances</t>
  </si>
  <si>
    <t>Less : Deductions u/s 80 D to 80 U(like handicap rebate of 75000/- )</t>
  </si>
  <si>
    <t>Tax already paid (i.e. TDS from Salary)</t>
  </si>
  <si>
    <t>TDS other than salary (verify from 26AS)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</si>
</sst>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[$-409]dddd\,\ mmmm\ dd\,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21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3" fontId="46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hidden="1"/>
    </xf>
    <xf numFmtId="1" fontId="24" fillId="0" borderId="0" xfId="0" applyNumberFormat="1" applyFont="1" applyFill="1" applyAlignment="1" applyProtection="1">
      <alignment vertical="center"/>
      <protection hidden="1"/>
    </xf>
    <xf numFmtId="1" fontId="3" fillId="0" borderId="0" xfId="0" applyNumberFormat="1" applyFont="1" applyFill="1" applyAlignment="1" applyProtection="1">
      <alignment vertical="center"/>
      <protection/>
    </xf>
    <xf numFmtId="1" fontId="3" fillId="0" borderId="0" xfId="0" applyNumberFormat="1" applyFont="1" applyFill="1" applyAlignment="1" applyProtection="1">
      <alignment vertical="center"/>
      <protection hidden="1"/>
    </xf>
    <xf numFmtId="1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9" fontId="24" fillId="0" borderId="0" xfId="0" applyNumberFormat="1" applyFont="1" applyFill="1" applyAlignment="1" applyProtection="1">
      <alignment vertical="center"/>
      <protection/>
    </xf>
    <xf numFmtId="9" fontId="24" fillId="0" borderId="0" xfId="0" applyNumberFormat="1" applyFont="1" applyFill="1" applyAlignment="1" applyProtection="1">
      <alignment horizontal="right" vertical="center"/>
      <protection/>
    </xf>
    <xf numFmtId="1" fontId="25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0" xfId="0" applyNumberFormat="1" applyFont="1" applyFill="1" applyBorder="1" applyAlignment="1" applyProtection="1">
      <alignment horizontal="center"/>
      <protection hidden="1" locked="0"/>
    </xf>
    <xf numFmtId="1" fontId="21" fillId="0" borderId="10" xfId="0" applyNumberFormat="1" applyFont="1" applyFill="1" applyBorder="1" applyAlignment="1" applyProtection="1">
      <alignment horizontal="center"/>
      <protection/>
    </xf>
    <xf numFmtId="1" fontId="23" fillId="0" borderId="10" xfId="0" applyNumberFormat="1" applyFont="1" applyFill="1" applyBorder="1" applyAlignment="1" applyProtection="1">
      <alignment horizontal="center"/>
      <protection hidden="1"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21" fillId="0" borderId="1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vertical="center" wrapText="1"/>
      <protection/>
    </xf>
    <xf numFmtId="1" fontId="29" fillId="0" borderId="0" xfId="56" applyNumberFormat="1" applyAlignment="1">
      <alignment horizontal="center"/>
      <protection/>
    </xf>
    <xf numFmtId="1" fontId="29" fillId="0" borderId="0" xfId="56" applyNumberFormat="1" applyAlignment="1">
      <alignment/>
      <protection/>
    </xf>
    <xf numFmtId="1" fontId="44" fillId="0" borderId="0" xfId="56" applyNumberFormat="1" applyFont="1" applyAlignment="1">
      <alignment horizontal="center"/>
      <protection/>
    </xf>
    <xf numFmtId="1" fontId="47" fillId="0" borderId="0" xfId="56" applyNumberFormat="1" applyFont="1" applyAlignment="1">
      <alignment horizontal="center"/>
      <protection/>
    </xf>
    <xf numFmtId="1" fontId="29" fillId="0" borderId="0" xfId="56" applyNumberFormat="1" applyAlignment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164" fontId="24" fillId="0" borderId="0" xfId="0" applyNumberFormat="1" applyFont="1" applyFill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2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4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24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/>
    </xf>
    <xf numFmtId="1" fontId="29" fillId="0" borderId="0" xfId="56" applyNumberForma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63"/>
  <sheetViews>
    <sheetView tabSelected="1" zoomScalePageLayoutView="0" workbookViewId="0" topLeftCell="A40">
      <selection activeCell="M62" sqref="M62"/>
    </sheetView>
  </sheetViews>
  <sheetFormatPr defaultColWidth="9.140625" defaultRowHeight="12.75"/>
  <cols>
    <col min="1" max="1" width="3.57421875" style="11" customWidth="1"/>
    <col min="2" max="2" width="6.57421875" style="1" customWidth="1"/>
    <col min="3" max="3" width="12.140625" style="1" customWidth="1"/>
    <col min="4" max="4" width="9.140625" style="1" customWidth="1"/>
    <col min="5" max="5" width="11.7109375" style="1" customWidth="1"/>
    <col min="6" max="6" width="14.421875" style="1" customWidth="1"/>
    <col min="7" max="7" width="9.140625" style="1" customWidth="1"/>
    <col min="8" max="8" width="22.00390625" style="1" customWidth="1"/>
    <col min="9" max="9" width="9.7109375" style="1" customWidth="1"/>
    <col min="10" max="16384" width="9.140625" style="1" customWidth="1"/>
  </cols>
  <sheetData>
    <row r="1" spans="2:9" ht="15.75">
      <c r="B1" s="66" t="s">
        <v>82</v>
      </c>
      <c r="C1" s="67"/>
      <c r="D1" s="67"/>
      <c r="E1" s="67"/>
      <c r="F1" s="67"/>
      <c r="G1" s="67"/>
      <c r="H1" s="67"/>
      <c r="I1" s="67"/>
    </row>
    <row r="2" spans="2:9" ht="12.75">
      <c r="B2" s="67"/>
      <c r="C2" s="67"/>
      <c r="D2" s="67"/>
      <c r="E2" s="67"/>
      <c r="F2" s="67"/>
      <c r="G2" s="67"/>
      <c r="H2" s="67"/>
      <c r="I2" s="67"/>
    </row>
    <row r="3" spans="2:9" ht="12.75">
      <c r="B3" s="12" t="s">
        <v>14</v>
      </c>
      <c r="C3" s="69">
        <f>Back!B3</f>
        <v>0</v>
      </c>
      <c r="D3" s="70"/>
      <c r="E3" s="70"/>
      <c r="F3" s="12" t="s">
        <v>12</v>
      </c>
      <c r="G3" s="69">
        <f>Back!B5</f>
        <v>0</v>
      </c>
      <c r="H3" s="70"/>
      <c r="I3" s="70"/>
    </row>
    <row r="4" spans="2:9" ht="12.75">
      <c r="B4" s="13" t="s">
        <v>15</v>
      </c>
      <c r="C4" s="68">
        <f>Back!N3</f>
        <v>0</v>
      </c>
      <c r="D4" s="68"/>
      <c r="E4" s="68"/>
      <c r="F4" s="14" t="s">
        <v>30</v>
      </c>
      <c r="G4" s="68"/>
      <c r="H4" s="68"/>
      <c r="I4" s="68"/>
    </row>
    <row r="5" spans="2:9" ht="12.75">
      <c r="B5" s="54" t="s">
        <v>36</v>
      </c>
      <c r="C5" s="54"/>
      <c r="D5" s="68">
        <f>Back!B4</f>
        <v>0</v>
      </c>
      <c r="E5" s="61"/>
      <c r="F5" s="61"/>
      <c r="G5" s="61"/>
      <c r="H5" s="61"/>
      <c r="I5" s="61"/>
    </row>
    <row r="6" spans="2:9" ht="12.75">
      <c r="B6" s="54"/>
      <c r="C6" s="54"/>
      <c r="D6" s="54"/>
      <c r="E6" s="54"/>
      <c r="F6" s="54"/>
      <c r="G6" s="54"/>
      <c r="H6" s="54"/>
      <c r="I6" s="54"/>
    </row>
    <row r="7" spans="1:9" ht="12.75">
      <c r="A7" s="11">
        <v>1</v>
      </c>
      <c r="B7" s="53" t="s">
        <v>81</v>
      </c>
      <c r="C7" s="54"/>
      <c r="D7" s="54"/>
      <c r="E7" s="54"/>
      <c r="F7" s="54"/>
      <c r="G7" s="54"/>
      <c r="H7" s="54"/>
      <c r="I7" s="15">
        <f>IF(Back!I24&gt;0,Back!I24,0)</f>
        <v>0</v>
      </c>
    </row>
    <row r="8" spans="1:9" ht="12.75">
      <c r="A8" s="11">
        <v>2</v>
      </c>
      <c r="B8" s="53" t="s">
        <v>40</v>
      </c>
      <c r="C8" s="54"/>
      <c r="D8" s="54"/>
      <c r="E8" s="54"/>
      <c r="F8" s="54"/>
      <c r="G8" s="54"/>
      <c r="H8" s="54"/>
      <c r="I8" s="16"/>
    </row>
    <row r="9" spans="2:9" ht="12.75">
      <c r="B9" s="13">
        <v>2.1</v>
      </c>
      <c r="C9" s="52" t="s">
        <v>44</v>
      </c>
      <c r="D9" s="52"/>
      <c r="E9" s="52"/>
      <c r="F9" s="52"/>
      <c r="G9" s="52"/>
      <c r="H9" s="52"/>
      <c r="I9" s="17">
        <f>Back!F24</f>
        <v>0</v>
      </c>
    </row>
    <row r="10" spans="2:9" ht="12.75">
      <c r="B10" s="13">
        <v>2.2</v>
      </c>
      <c r="C10" s="50" t="s">
        <v>115</v>
      </c>
      <c r="D10" s="41"/>
      <c r="E10" s="41"/>
      <c r="F10" s="41"/>
      <c r="G10" s="41"/>
      <c r="H10" s="41"/>
      <c r="I10" s="18">
        <v>0</v>
      </c>
    </row>
    <row r="11" spans="2:9" ht="12.75">
      <c r="B11" s="55" t="s">
        <v>18</v>
      </c>
      <c r="C11" s="55"/>
      <c r="D11" s="55"/>
      <c r="E11" s="55"/>
      <c r="F11" s="55"/>
      <c r="G11" s="55"/>
      <c r="H11" s="55"/>
      <c r="I11" s="17">
        <f>I9+I10</f>
        <v>0</v>
      </c>
    </row>
    <row r="12" spans="1:9" ht="12.75">
      <c r="A12" s="11">
        <v>3</v>
      </c>
      <c r="B12" s="51" t="s">
        <v>45</v>
      </c>
      <c r="C12" s="52"/>
      <c r="D12" s="52"/>
      <c r="E12" s="52"/>
      <c r="F12" s="52"/>
      <c r="G12" s="52"/>
      <c r="H12" s="52"/>
      <c r="I12" s="15">
        <f>I7-I11</f>
        <v>0</v>
      </c>
    </row>
    <row r="13" spans="1:9" ht="12.75">
      <c r="A13" s="11">
        <v>4</v>
      </c>
      <c r="B13" s="53" t="s">
        <v>41</v>
      </c>
      <c r="C13" s="54"/>
      <c r="D13" s="54"/>
      <c r="E13" s="54"/>
      <c r="F13" s="54"/>
      <c r="G13" s="54"/>
      <c r="H13" s="54"/>
      <c r="I13" s="18">
        <v>0</v>
      </c>
    </row>
    <row r="14" spans="2:9" ht="12.75">
      <c r="B14" s="55" t="s">
        <v>8</v>
      </c>
      <c r="C14" s="56"/>
      <c r="D14" s="56"/>
      <c r="E14" s="56"/>
      <c r="F14" s="56"/>
      <c r="G14" s="56"/>
      <c r="H14" s="56"/>
      <c r="I14" s="15">
        <f>I12+I13</f>
        <v>0</v>
      </c>
    </row>
    <row r="15" spans="1:9" ht="24" customHeight="1">
      <c r="A15" s="11">
        <v>5</v>
      </c>
      <c r="B15" s="71" t="s">
        <v>60</v>
      </c>
      <c r="C15" s="72"/>
      <c r="D15" s="72"/>
      <c r="E15" s="72"/>
      <c r="F15" s="72"/>
      <c r="G15" s="72"/>
      <c r="H15" s="72"/>
      <c r="I15" s="18"/>
    </row>
    <row r="16" spans="2:9" ht="12.75" customHeight="1">
      <c r="B16" s="55" t="s">
        <v>19</v>
      </c>
      <c r="C16" s="56"/>
      <c r="D16" s="56"/>
      <c r="E16" s="56"/>
      <c r="F16" s="56"/>
      <c r="G16" s="56"/>
      <c r="H16" s="56"/>
      <c r="I16" s="15">
        <f>I14-I15</f>
        <v>0</v>
      </c>
    </row>
    <row r="17" spans="1:9" ht="12.75" customHeight="1">
      <c r="A17" s="11">
        <v>6</v>
      </c>
      <c r="B17" s="73" t="s">
        <v>32</v>
      </c>
      <c r="C17" s="73"/>
      <c r="D17" s="73"/>
      <c r="E17" s="73"/>
      <c r="F17" s="73"/>
      <c r="G17" s="73"/>
      <c r="H17" s="43">
        <v>0</v>
      </c>
      <c r="I17" s="16">
        <f>1200*H17</f>
        <v>0</v>
      </c>
    </row>
    <row r="18" spans="2:9" ht="12.75">
      <c r="B18" s="55" t="s">
        <v>19</v>
      </c>
      <c r="C18" s="56"/>
      <c r="D18" s="56"/>
      <c r="E18" s="56"/>
      <c r="F18" s="56"/>
      <c r="G18" s="56"/>
      <c r="H18" s="56"/>
      <c r="I18" s="15">
        <f>I16-I17</f>
        <v>0</v>
      </c>
    </row>
    <row r="19" spans="1:9" ht="12.75">
      <c r="A19" s="11">
        <v>7</v>
      </c>
      <c r="B19" s="51" t="s">
        <v>61</v>
      </c>
      <c r="C19" s="51"/>
      <c r="D19" s="51"/>
      <c r="E19" s="51"/>
      <c r="F19" s="51"/>
      <c r="G19" s="51"/>
      <c r="H19" s="51"/>
      <c r="I19" s="19"/>
    </row>
    <row r="20" spans="2:9" ht="12.75">
      <c r="B20" s="64" t="s">
        <v>35</v>
      </c>
      <c r="C20" s="64"/>
      <c r="D20" s="64"/>
      <c r="E20" s="64"/>
      <c r="F20" s="64"/>
      <c r="G20" s="64"/>
      <c r="H20" s="64"/>
      <c r="I20" s="18">
        <v>0</v>
      </c>
    </row>
    <row r="21" spans="1:9" ht="12.75">
      <c r="A21" s="11">
        <v>8</v>
      </c>
      <c r="B21" s="53" t="s">
        <v>42</v>
      </c>
      <c r="C21" s="54"/>
      <c r="D21" s="54"/>
      <c r="E21" s="54"/>
      <c r="F21" s="54"/>
      <c r="G21" s="54"/>
      <c r="H21" s="54"/>
      <c r="I21" s="15">
        <f>I18+I19+I20</f>
        <v>0</v>
      </c>
    </row>
    <row r="22" spans="1:9" ht="12.75">
      <c r="A22" s="11">
        <v>9</v>
      </c>
      <c r="B22" s="53" t="s">
        <v>43</v>
      </c>
      <c r="C22" s="54"/>
      <c r="D22" s="54"/>
      <c r="E22" s="54"/>
      <c r="F22" s="54"/>
      <c r="G22" s="54"/>
      <c r="H22" s="54"/>
      <c r="I22" s="54"/>
    </row>
    <row r="23" spans="2:9" ht="12.75">
      <c r="B23" s="26">
        <v>9.1</v>
      </c>
      <c r="C23" s="63" t="s">
        <v>21</v>
      </c>
      <c r="D23" s="63"/>
      <c r="E23" s="63"/>
      <c r="F23" s="63"/>
      <c r="G23" s="63"/>
      <c r="H23" s="63"/>
      <c r="I23" s="17">
        <f>Back!L24</f>
        <v>0</v>
      </c>
    </row>
    <row r="24" spans="2:9" ht="12.75">
      <c r="B24" s="26">
        <v>9.2</v>
      </c>
      <c r="C24" s="63" t="s">
        <v>25</v>
      </c>
      <c r="D24" s="63"/>
      <c r="E24" s="63"/>
      <c r="F24" s="63"/>
      <c r="G24" s="63"/>
      <c r="H24" s="63"/>
      <c r="I24" s="18">
        <v>0</v>
      </c>
    </row>
    <row r="25" spans="2:9" ht="12.75">
      <c r="B25" s="26">
        <v>9.3</v>
      </c>
      <c r="C25" s="63" t="s">
        <v>22</v>
      </c>
      <c r="D25" s="63"/>
      <c r="E25" s="63"/>
      <c r="F25" s="63"/>
      <c r="G25" s="63"/>
      <c r="H25" s="63"/>
      <c r="I25" s="17">
        <f>Back!M24</f>
        <v>0</v>
      </c>
    </row>
    <row r="26" spans="2:9" ht="12.75">
      <c r="B26" s="26">
        <v>9.4</v>
      </c>
      <c r="C26" s="63" t="s">
        <v>23</v>
      </c>
      <c r="D26" s="63"/>
      <c r="E26" s="63"/>
      <c r="F26" s="63"/>
      <c r="G26" s="63"/>
      <c r="H26" s="63"/>
      <c r="I26" s="18">
        <v>0</v>
      </c>
    </row>
    <row r="27" spans="2:9" ht="12.75">
      <c r="B27" s="26">
        <v>9.5</v>
      </c>
      <c r="C27" s="63" t="s">
        <v>83</v>
      </c>
      <c r="D27" s="63"/>
      <c r="E27" s="63"/>
      <c r="F27" s="63"/>
      <c r="G27" s="63"/>
      <c r="H27" s="63"/>
      <c r="I27" s="18">
        <v>0</v>
      </c>
    </row>
    <row r="28" spans="2:9" ht="12.75">
      <c r="B28" s="26">
        <v>9.6</v>
      </c>
      <c r="C28" s="63" t="s">
        <v>24</v>
      </c>
      <c r="D28" s="63"/>
      <c r="E28" s="63"/>
      <c r="F28" s="63"/>
      <c r="G28" s="63"/>
      <c r="H28" s="63"/>
      <c r="I28" s="18">
        <v>0</v>
      </c>
    </row>
    <row r="29" spans="2:9" ht="12.75">
      <c r="B29" s="26">
        <v>9.7</v>
      </c>
      <c r="C29" s="63" t="s">
        <v>0</v>
      </c>
      <c r="D29" s="63"/>
      <c r="E29" s="63"/>
      <c r="F29" s="63"/>
      <c r="G29" s="63"/>
      <c r="H29" s="63"/>
      <c r="I29" s="18">
        <v>0</v>
      </c>
    </row>
    <row r="30" spans="2:9" ht="12.75">
      <c r="B30" s="26">
        <v>9.8</v>
      </c>
      <c r="C30" s="63" t="s">
        <v>33</v>
      </c>
      <c r="D30" s="63"/>
      <c r="E30" s="63"/>
      <c r="F30" s="63"/>
      <c r="G30" s="63"/>
      <c r="H30" s="63"/>
      <c r="I30" s="18">
        <v>0</v>
      </c>
    </row>
    <row r="31" spans="2:9" ht="12.75">
      <c r="B31" s="26">
        <v>9.9</v>
      </c>
      <c r="C31" s="63" t="s">
        <v>26</v>
      </c>
      <c r="D31" s="63"/>
      <c r="E31" s="63"/>
      <c r="F31" s="63"/>
      <c r="G31" s="63"/>
      <c r="H31" s="63"/>
      <c r="I31" s="18">
        <v>0</v>
      </c>
    </row>
    <row r="32" spans="2:9" ht="12.75">
      <c r="B32" s="55" t="s">
        <v>59</v>
      </c>
      <c r="C32" s="55"/>
      <c r="D32" s="55"/>
      <c r="E32" s="55"/>
      <c r="F32" s="55"/>
      <c r="G32" s="55"/>
      <c r="H32" s="55"/>
      <c r="I32" s="15">
        <f>IF(SUM(I23:I31)&gt;150000,150000,SUM(I23:I31))</f>
        <v>0</v>
      </c>
    </row>
    <row r="33" spans="1:9" ht="12.75">
      <c r="A33" s="11" t="s">
        <v>111</v>
      </c>
      <c r="B33" s="49" t="s">
        <v>112</v>
      </c>
      <c r="C33" s="42"/>
      <c r="D33" s="42"/>
      <c r="E33" s="42"/>
      <c r="F33" s="42"/>
      <c r="G33" s="42"/>
      <c r="H33" s="42"/>
      <c r="I33" s="15">
        <v>0</v>
      </c>
    </row>
    <row r="34" spans="2:9" ht="12.75">
      <c r="B34" s="65" t="s">
        <v>110</v>
      </c>
      <c r="C34" s="65"/>
      <c r="D34" s="65"/>
      <c r="E34" s="65"/>
      <c r="F34" s="65"/>
      <c r="G34" s="65"/>
      <c r="H34" s="65"/>
      <c r="I34" s="15">
        <f>I32+I33</f>
        <v>0</v>
      </c>
    </row>
    <row r="35" spans="1:9" ht="12.75">
      <c r="A35" s="11">
        <v>10</v>
      </c>
      <c r="B35" s="53" t="s">
        <v>116</v>
      </c>
      <c r="C35" s="54"/>
      <c r="D35" s="54"/>
      <c r="E35" s="54"/>
      <c r="F35" s="54"/>
      <c r="G35" s="54"/>
      <c r="H35" s="54"/>
      <c r="I35" s="18">
        <v>0</v>
      </c>
    </row>
    <row r="36" spans="1:9" ht="12.75">
      <c r="A36" s="11">
        <v>11</v>
      </c>
      <c r="B36" s="53" t="s">
        <v>62</v>
      </c>
      <c r="C36" s="54"/>
      <c r="D36" s="54"/>
      <c r="E36" s="54"/>
      <c r="F36" s="54"/>
      <c r="G36" s="54"/>
      <c r="H36" s="54"/>
      <c r="I36" s="15">
        <f>ROUND(IF((I21&gt;I32),(I21-I32-I33-I35),0),-1)</f>
        <v>0</v>
      </c>
    </row>
    <row r="37" spans="1:9" ht="12.75">
      <c r="A37" s="11">
        <v>12</v>
      </c>
      <c r="B37" s="53" t="s">
        <v>46</v>
      </c>
      <c r="C37" s="54"/>
      <c r="D37" s="54"/>
      <c r="E37" s="54"/>
      <c r="F37" s="54"/>
      <c r="G37" s="54"/>
      <c r="H37" s="54"/>
      <c r="I37" s="16"/>
    </row>
    <row r="38" spans="2:9" ht="12.75">
      <c r="B38" s="20"/>
      <c r="C38" s="51" t="str">
        <f>"For "&amp;Back!B2</f>
        <v>For Male- Below 60 Years</v>
      </c>
      <c r="D38" s="51"/>
      <c r="E38" s="51"/>
      <c r="F38" s="21" t="s">
        <v>28</v>
      </c>
      <c r="G38" s="13"/>
      <c r="H38" s="13"/>
      <c r="I38" s="16"/>
    </row>
    <row r="39" spans="2:9" ht="12.75">
      <c r="B39" s="13">
        <v>12.1</v>
      </c>
      <c r="C39" s="13" t="str">
        <f>"On first Rs. "&amp;Back!I2&amp;"/-@"</f>
        <v>On first Rs. 250000/-@</v>
      </c>
      <c r="D39" s="13"/>
      <c r="E39" s="22"/>
      <c r="F39" s="23">
        <v>0</v>
      </c>
      <c r="G39" s="13"/>
      <c r="H39" s="13"/>
      <c r="I39" s="17">
        <f>IF(Back!I2&gt;I36&lt;Back!I2,0,0)</f>
        <v>0</v>
      </c>
    </row>
    <row r="40" spans="2:9" ht="12.75">
      <c r="B40" s="13">
        <v>12.2</v>
      </c>
      <c r="C40" s="13" t="str">
        <f>Back!I2&amp;"/- to 5,00,000/-@ "</f>
        <v>250000/- to 5,00,000/-@ </v>
      </c>
      <c r="D40" s="13"/>
      <c r="E40" s="22"/>
      <c r="F40" s="23">
        <v>0.1</v>
      </c>
      <c r="G40" s="13"/>
      <c r="H40" s="13"/>
      <c r="I40" s="17">
        <f>IF(Back!I2&gt;I36&gt;0,(IF(I36&gt;500000,(500000-Back!I2)*(10%),IF(500000&gt;I36&gt;Back!I2,(I36-Back!I2)*(10%),0))),0)</f>
        <v>-25000</v>
      </c>
    </row>
    <row r="41" spans="2:9" ht="12.75">
      <c r="B41" s="13">
        <v>12.3</v>
      </c>
      <c r="C41" s="13" t="s">
        <v>47</v>
      </c>
      <c r="D41" s="13"/>
      <c r="E41" s="22"/>
      <c r="F41" s="23">
        <v>0.2</v>
      </c>
      <c r="G41" s="13"/>
      <c r="H41" s="13"/>
      <c r="I41" s="17">
        <f>IF(I36&lt;500000,0,IF(I36&gt;1000000,100000,IF(1000000&gt;I36&gt;500000,((I36-500000)*20%))))</f>
        <v>0</v>
      </c>
    </row>
    <row r="42" spans="2:9" ht="12.75">
      <c r="B42" s="13">
        <v>12.4</v>
      </c>
      <c r="C42" s="13" t="s">
        <v>48</v>
      </c>
      <c r="D42" s="13"/>
      <c r="E42" s="22"/>
      <c r="F42" s="23">
        <v>0.3</v>
      </c>
      <c r="G42" s="13"/>
      <c r="H42" s="13"/>
      <c r="I42" s="17">
        <f>IF(I36&lt;1000000,0,IF(I36&gt;1000000,(I36-1000000)*30%))</f>
        <v>0</v>
      </c>
    </row>
    <row r="43" spans="1:9" ht="12.75">
      <c r="A43" s="11">
        <v>13</v>
      </c>
      <c r="B43" s="53" t="s">
        <v>54</v>
      </c>
      <c r="C43" s="54"/>
      <c r="D43" s="54"/>
      <c r="E43" s="54"/>
      <c r="F43" s="54"/>
      <c r="G43" s="54"/>
      <c r="H43" s="54"/>
      <c r="I43" s="15">
        <f>IF((I39+I40+I41+I42)&lt;0,0,(I39+I40+I41+I42))</f>
        <v>0</v>
      </c>
    </row>
    <row r="44" spans="1:9" ht="12.75">
      <c r="A44" s="11">
        <v>14</v>
      </c>
      <c r="B44" s="53" t="s">
        <v>49</v>
      </c>
      <c r="C44" s="54"/>
      <c r="D44" s="54"/>
      <c r="E44" s="54"/>
      <c r="F44" s="54"/>
      <c r="G44" s="54"/>
      <c r="H44" s="54"/>
      <c r="I44" s="18">
        <v>0</v>
      </c>
    </row>
    <row r="45" spans="2:9" ht="12.75">
      <c r="B45" s="55" t="s">
        <v>52</v>
      </c>
      <c r="C45" s="56"/>
      <c r="D45" s="56"/>
      <c r="E45" s="56"/>
      <c r="F45" s="56"/>
      <c r="G45" s="56"/>
      <c r="H45" s="56"/>
      <c r="I45" s="15">
        <f>I43-I44</f>
        <v>0</v>
      </c>
    </row>
    <row r="46" spans="1:9" ht="12.75">
      <c r="A46" s="11">
        <v>15</v>
      </c>
      <c r="B46" s="53" t="s">
        <v>113</v>
      </c>
      <c r="C46" s="54"/>
      <c r="D46" s="54"/>
      <c r="E46" s="54"/>
      <c r="F46" s="54"/>
      <c r="G46" s="54"/>
      <c r="H46" s="54"/>
      <c r="I46" s="15">
        <f>-(IF(I36&gt;499999,0,5000))</f>
        <v>-5000</v>
      </c>
    </row>
    <row r="47" spans="2:9" ht="12.75">
      <c r="B47" s="55" t="s">
        <v>52</v>
      </c>
      <c r="C47" s="56"/>
      <c r="D47" s="56"/>
      <c r="E47" s="56"/>
      <c r="F47" s="56"/>
      <c r="G47" s="56"/>
      <c r="H47" s="56"/>
      <c r="I47" s="15">
        <f>I45+I46</f>
        <v>-5000</v>
      </c>
    </row>
    <row r="48" spans="1:9" ht="12.75">
      <c r="A48" s="11">
        <v>16</v>
      </c>
      <c r="B48" s="53" t="s">
        <v>50</v>
      </c>
      <c r="C48" s="54"/>
      <c r="D48" s="54"/>
      <c r="E48" s="54"/>
      <c r="F48" s="54"/>
      <c r="G48" s="54"/>
      <c r="H48" s="54"/>
      <c r="I48" s="1">
        <f>IF(I21&lt;10000000,0,(ROUND((I47*10%),0)))</f>
        <v>0</v>
      </c>
    </row>
    <row r="49" spans="2:9" ht="12.75">
      <c r="B49" s="55" t="s">
        <v>52</v>
      </c>
      <c r="C49" s="56"/>
      <c r="D49" s="56"/>
      <c r="E49" s="56"/>
      <c r="F49" s="56"/>
      <c r="G49" s="56"/>
      <c r="H49" s="56"/>
      <c r="I49" s="15">
        <f>I47+I48</f>
        <v>-5000</v>
      </c>
    </row>
    <row r="50" spans="1:9" ht="12.75">
      <c r="A50" s="11">
        <v>17</v>
      </c>
      <c r="B50" s="53" t="s">
        <v>51</v>
      </c>
      <c r="C50" s="54"/>
      <c r="D50" s="54"/>
      <c r="E50" s="54"/>
      <c r="F50" s="54"/>
      <c r="G50" s="54"/>
      <c r="H50" s="54"/>
      <c r="I50" s="17">
        <f>ROUND((I49*3%),0)</f>
        <v>-150</v>
      </c>
    </row>
    <row r="51" spans="2:9" ht="12.75">
      <c r="B51" s="55" t="s">
        <v>52</v>
      </c>
      <c r="C51" s="56"/>
      <c r="D51" s="56"/>
      <c r="E51" s="56"/>
      <c r="F51" s="56"/>
      <c r="G51" s="56"/>
      <c r="H51" s="56"/>
      <c r="I51" s="15">
        <f>I49+I50</f>
        <v>-5150</v>
      </c>
    </row>
    <row r="52" spans="1:9" ht="12.75">
      <c r="A52" s="11">
        <v>18</v>
      </c>
      <c r="B52" s="53" t="s">
        <v>117</v>
      </c>
      <c r="C52" s="54"/>
      <c r="D52" s="54"/>
      <c r="E52" s="54"/>
      <c r="F52" s="54"/>
      <c r="G52" s="54"/>
      <c r="H52" s="54"/>
      <c r="I52" s="17">
        <f>Back!P24</f>
        <v>0</v>
      </c>
    </row>
    <row r="53" spans="2:9" ht="12.75">
      <c r="B53" s="51" t="s">
        <v>118</v>
      </c>
      <c r="C53" s="51"/>
      <c r="D53" s="51"/>
      <c r="E53" s="51"/>
      <c r="F53" s="51"/>
      <c r="G53" s="51"/>
      <c r="H53" s="51"/>
      <c r="I53" s="17">
        <v>0</v>
      </c>
    </row>
    <row r="54" spans="1:9" ht="18.75">
      <c r="A54" s="11">
        <v>19</v>
      </c>
      <c r="B54" s="51" t="s">
        <v>63</v>
      </c>
      <c r="C54" s="52"/>
      <c r="D54" s="52"/>
      <c r="E54" s="52"/>
      <c r="F54" s="52"/>
      <c r="G54" s="52"/>
      <c r="H54" s="52"/>
      <c r="I54" s="24">
        <f>I51-I52-I53</f>
        <v>-5150</v>
      </c>
    </row>
    <row r="55" spans="2:12" ht="12.75">
      <c r="B55" s="52" t="str">
        <f>"I, "&amp;Back!B3&amp;", do hereby declare that what is stated above is true to the"</f>
        <v>I, , do hereby declare that what is stated above is true to the</v>
      </c>
      <c r="C55" s="52"/>
      <c r="D55" s="52"/>
      <c r="E55" s="52"/>
      <c r="F55" s="52"/>
      <c r="G55" s="52"/>
      <c r="H55" s="52"/>
      <c r="I55" s="52"/>
      <c r="L55" s="2"/>
    </row>
    <row r="56" spans="2:9" ht="12.75">
      <c r="B56" s="54" t="s">
        <v>9</v>
      </c>
      <c r="C56" s="54"/>
      <c r="D56" s="54"/>
      <c r="E56" s="54"/>
      <c r="F56" s="54"/>
      <c r="G56" s="54"/>
      <c r="H56" s="54"/>
      <c r="I56" s="54"/>
    </row>
    <row r="57" spans="2:9" ht="12.75">
      <c r="B57" s="58" t="s">
        <v>20</v>
      </c>
      <c r="C57" s="58"/>
      <c r="D57" s="59">
        <f ca="1">TODAY()</f>
        <v>42788</v>
      </c>
      <c r="E57" s="59"/>
      <c r="F57" s="59"/>
      <c r="G57" s="59"/>
      <c r="H57" s="59"/>
      <c r="I57" s="59"/>
    </row>
    <row r="58" spans="2:9" ht="12.75">
      <c r="B58" s="13" t="s">
        <v>10</v>
      </c>
      <c r="C58" s="60"/>
      <c r="D58" s="61"/>
      <c r="E58" s="61"/>
      <c r="F58" s="61"/>
      <c r="G58" s="61"/>
      <c r="H58" s="60">
        <f>C3</f>
        <v>0</v>
      </c>
      <c r="I58" s="60"/>
    </row>
    <row r="59" spans="2:9" ht="12.75">
      <c r="B59" s="13" t="s">
        <v>11</v>
      </c>
      <c r="C59" s="59">
        <f ca="1">TODAY()</f>
        <v>42788</v>
      </c>
      <c r="D59" s="59"/>
      <c r="E59" s="59"/>
      <c r="F59" s="59"/>
      <c r="G59" s="59"/>
      <c r="H59" s="59"/>
      <c r="I59" s="59"/>
    </row>
    <row r="60" spans="2:9" ht="12.75">
      <c r="B60" s="62"/>
      <c r="C60" s="62"/>
      <c r="D60" s="62"/>
      <c r="E60" s="62"/>
      <c r="F60" s="62"/>
      <c r="G60" s="62"/>
      <c r="H60" s="62"/>
      <c r="I60" s="62"/>
    </row>
    <row r="61" spans="2:9" ht="12.75">
      <c r="B61" s="62"/>
      <c r="C61" s="62"/>
      <c r="D61" s="62"/>
      <c r="E61" s="62"/>
      <c r="F61" s="62"/>
      <c r="G61" s="62"/>
      <c r="H61" s="62"/>
      <c r="I61" s="62"/>
    </row>
    <row r="62" spans="2:9" ht="12.75">
      <c r="B62" s="57" t="s">
        <v>16</v>
      </c>
      <c r="C62" s="56"/>
      <c r="D62" s="56"/>
      <c r="E62" s="56"/>
      <c r="F62" s="55" t="s">
        <v>17</v>
      </c>
      <c r="G62" s="55"/>
      <c r="H62" s="55"/>
      <c r="I62" s="55"/>
    </row>
    <row r="63" spans="2:7" ht="12.75">
      <c r="B63" s="25"/>
      <c r="C63" s="25"/>
      <c r="D63" s="25"/>
      <c r="E63" s="25"/>
      <c r="F63" s="25"/>
      <c r="G63" s="25"/>
    </row>
  </sheetData>
  <sheetProtection/>
  <mergeCells count="61">
    <mergeCell ref="B53:H53"/>
    <mergeCell ref="B18:H18"/>
    <mergeCell ref="B16:H16"/>
    <mergeCell ref="B19:H19"/>
    <mergeCell ref="C9:H9"/>
    <mergeCell ref="C23:H23"/>
    <mergeCell ref="C24:H24"/>
    <mergeCell ref="B13:H13"/>
    <mergeCell ref="B11:H11"/>
    <mergeCell ref="B17:G17"/>
    <mergeCell ref="B6:I6"/>
    <mergeCell ref="B15:H15"/>
    <mergeCell ref="B7:H7"/>
    <mergeCell ref="B8:H8"/>
    <mergeCell ref="B12:H12"/>
    <mergeCell ref="B14:H14"/>
    <mergeCell ref="B1:I1"/>
    <mergeCell ref="D5:I5"/>
    <mergeCell ref="C3:E3"/>
    <mergeCell ref="G3:I3"/>
    <mergeCell ref="B2:I2"/>
    <mergeCell ref="B5:C5"/>
    <mergeCell ref="C4:E4"/>
    <mergeCell ref="G4:I4"/>
    <mergeCell ref="B22:I22"/>
    <mergeCell ref="B20:H20"/>
    <mergeCell ref="B32:H32"/>
    <mergeCell ref="B21:H21"/>
    <mergeCell ref="B35:H35"/>
    <mergeCell ref="C28:H28"/>
    <mergeCell ref="C26:H26"/>
    <mergeCell ref="C29:H29"/>
    <mergeCell ref="B34:H34"/>
    <mergeCell ref="C25:H25"/>
    <mergeCell ref="C30:H30"/>
    <mergeCell ref="C31:H31"/>
    <mergeCell ref="C38:E38"/>
    <mergeCell ref="C27:H27"/>
    <mergeCell ref="B46:H46"/>
    <mergeCell ref="B36:H36"/>
    <mergeCell ref="B37:H37"/>
    <mergeCell ref="B56:I56"/>
    <mergeCell ref="B55:I55"/>
    <mergeCell ref="B62:E62"/>
    <mergeCell ref="F62:I62"/>
    <mergeCell ref="B57:C57"/>
    <mergeCell ref="D57:I57"/>
    <mergeCell ref="C58:G58"/>
    <mergeCell ref="H58:I58"/>
    <mergeCell ref="C59:I59"/>
    <mergeCell ref="B60:I61"/>
    <mergeCell ref="B54:H54"/>
    <mergeCell ref="B50:H50"/>
    <mergeCell ref="B51:H51"/>
    <mergeCell ref="B43:H43"/>
    <mergeCell ref="B52:H52"/>
    <mergeCell ref="B44:H44"/>
    <mergeCell ref="B45:H45"/>
    <mergeCell ref="B48:H48"/>
    <mergeCell ref="B49:H49"/>
    <mergeCell ref="B47:H47"/>
  </mergeCells>
  <dataValidations count="1">
    <dataValidation allowBlank="1" showErrorMessage="1" sqref="C56:I62 B48:C49 C54:H54 B50:I50 D49:I49 D48:H48 I51:I54 B51:H51 D39:E47 C11:H14 D1:H8 C1:C10 B1:B47 I1:I47 D24:E37 C16:H18 D21:H22 F24:H47 C21:C47 B52:B62 C52:H52"/>
  </dataValidations>
  <printOptions/>
  <pageMargins left="0.54" right="0.46" top="0.33" bottom="0.5" header="0.09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S30"/>
  <sheetViews>
    <sheetView zoomScale="80" zoomScaleNormal="80" zoomScalePageLayoutView="0" workbookViewId="0" topLeftCell="A1">
      <selection activeCell="H23" sqref="H23"/>
    </sheetView>
  </sheetViews>
  <sheetFormatPr defaultColWidth="9.140625" defaultRowHeight="12.75"/>
  <cols>
    <col min="1" max="1" width="28.140625" style="1" customWidth="1"/>
    <col min="2" max="2" width="9.421875" style="1" bestFit="1" customWidth="1"/>
    <col min="3" max="3" width="10.28125" style="1" bestFit="1" customWidth="1"/>
    <col min="4" max="4" width="9.57421875" style="1" customWidth="1"/>
    <col min="5" max="5" width="5.57421875" style="1" bestFit="1" customWidth="1"/>
    <col min="6" max="6" width="6.28125" style="1" customWidth="1"/>
    <col min="7" max="7" width="5.140625" style="1" bestFit="1" customWidth="1"/>
    <col min="8" max="8" width="10.421875" style="1" customWidth="1"/>
    <col min="9" max="9" width="9.421875" style="1" customWidth="1"/>
    <col min="10" max="10" width="7.7109375" style="1" customWidth="1"/>
    <col min="11" max="11" width="6.421875" style="1" customWidth="1"/>
    <col min="12" max="12" width="8.8515625" style="1" customWidth="1"/>
    <col min="13" max="13" width="5.7109375" style="1" customWidth="1"/>
    <col min="14" max="14" width="5.140625" style="1" bestFit="1" customWidth="1"/>
    <col min="15" max="15" width="6.00390625" style="1" customWidth="1"/>
    <col min="16" max="16" width="8.421875" style="1" bestFit="1" customWidth="1"/>
    <col min="17" max="17" width="9.7109375" style="1" customWidth="1"/>
    <col min="18" max="16384" width="9.140625" style="1" customWidth="1"/>
  </cols>
  <sheetData>
    <row r="1" spans="1:17" ht="21">
      <c r="A1" s="74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>
      <c r="A2" s="3" t="s">
        <v>38</v>
      </c>
      <c r="B2" s="91" t="s">
        <v>39</v>
      </c>
      <c r="C2" s="91"/>
      <c r="D2" s="91"/>
      <c r="E2" s="91"/>
      <c r="F2" s="91"/>
      <c r="G2" s="91"/>
      <c r="H2" s="4">
        <f>IF(B2="Male- Below 60 Years",1,IF(B2="Male- Above 60 Years",2,IF(B2="Female- Below 60 Years",3,IF(B2="Female- Above 60 Years",4,5))))</f>
        <v>1</v>
      </c>
      <c r="I2" s="5">
        <f>IF(H2=1,250000,IF(H2=2,300000,IF(H2=3,250000,IF(H2=4,300000,IF(H2=5,500000,"Error")))))</f>
        <v>250000</v>
      </c>
      <c r="J2" s="88" t="s">
        <v>30</v>
      </c>
      <c r="K2" s="88"/>
      <c r="L2" s="88"/>
      <c r="M2" s="68"/>
      <c r="N2" s="68"/>
      <c r="O2" s="68"/>
      <c r="P2" s="36"/>
      <c r="Q2" s="36"/>
    </row>
    <row r="3" spans="1:17" ht="15">
      <c r="A3" s="3" t="s">
        <v>27</v>
      </c>
      <c r="B3" s="78"/>
      <c r="C3" s="78"/>
      <c r="D3" s="78"/>
      <c r="E3" s="79"/>
      <c r="F3" s="79"/>
      <c r="G3" s="79"/>
      <c r="H3" s="79"/>
      <c r="I3" s="79"/>
      <c r="J3" s="6"/>
      <c r="K3" s="6"/>
      <c r="L3" s="80" t="s">
        <v>4</v>
      </c>
      <c r="M3" s="80"/>
      <c r="N3" s="82"/>
      <c r="O3" s="83"/>
      <c r="P3" s="83"/>
      <c r="Q3" s="83"/>
    </row>
    <row r="4" spans="1:17" ht="15">
      <c r="A4" s="7" t="s">
        <v>34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4" t="s">
        <v>84</v>
      </c>
      <c r="M4" s="84"/>
      <c r="N4" s="84"/>
      <c r="O4" s="85">
        <f ca="1">TODAY()</f>
        <v>42788</v>
      </c>
      <c r="P4" s="86"/>
      <c r="Q4" s="37"/>
    </row>
    <row r="5" spans="1:17" ht="15">
      <c r="A5" s="3" t="s">
        <v>3</v>
      </c>
      <c r="B5" s="78"/>
      <c r="C5" s="78"/>
      <c r="D5" s="78"/>
      <c r="E5" s="78"/>
      <c r="F5" s="78"/>
      <c r="G5" s="78"/>
      <c r="H5" s="78"/>
      <c r="I5" s="78"/>
      <c r="J5" s="6"/>
      <c r="K5" s="6"/>
      <c r="L5" s="81" t="s">
        <v>29</v>
      </c>
      <c r="M5" s="75"/>
      <c r="N5" s="82" t="s">
        <v>31</v>
      </c>
      <c r="O5" s="79"/>
      <c r="P5" s="79"/>
      <c r="Q5" s="79"/>
    </row>
    <row r="6" spans="1:17" ht="1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s="40" customFormat="1" ht="45">
      <c r="A7" s="39" t="s">
        <v>73</v>
      </c>
      <c r="B7" s="27" t="s">
        <v>88</v>
      </c>
      <c r="C7" s="27" t="s">
        <v>37</v>
      </c>
      <c r="D7" s="27" t="s">
        <v>89</v>
      </c>
      <c r="E7" s="27" t="s">
        <v>78</v>
      </c>
      <c r="F7" s="27" t="s">
        <v>6</v>
      </c>
      <c r="G7" s="27" t="s">
        <v>55</v>
      </c>
      <c r="H7" s="27" t="s">
        <v>87</v>
      </c>
      <c r="I7" s="27" t="s">
        <v>7</v>
      </c>
      <c r="J7" s="27" t="s">
        <v>53</v>
      </c>
      <c r="K7" s="27" t="s">
        <v>64</v>
      </c>
      <c r="L7" s="27" t="s">
        <v>21</v>
      </c>
      <c r="M7" s="27" t="s">
        <v>22</v>
      </c>
      <c r="N7" s="27" t="s">
        <v>56</v>
      </c>
      <c r="O7" s="27" t="s">
        <v>1</v>
      </c>
      <c r="P7" s="27" t="s">
        <v>57</v>
      </c>
      <c r="Q7" s="27" t="s">
        <v>58</v>
      </c>
    </row>
    <row r="8" spans="1:17" ht="15">
      <c r="A8" s="8" t="s">
        <v>67</v>
      </c>
      <c r="B8" s="32"/>
      <c r="C8" s="32"/>
      <c r="D8" s="32">
        <f>B8+C8</f>
        <v>0</v>
      </c>
      <c r="E8" s="28"/>
      <c r="F8" s="28"/>
      <c r="G8" s="28">
        <v>0</v>
      </c>
      <c r="H8" s="28">
        <f>ROUND(((D8)*119%),0)</f>
        <v>0</v>
      </c>
      <c r="I8" s="29">
        <f>ROUND(D8,0)+ROUND(E8,0)+ROUND(F8,0)+ROUND(G8,0)+ROUND(H8,0)</f>
        <v>0</v>
      </c>
      <c r="J8" s="29">
        <v>0</v>
      </c>
      <c r="K8" s="29">
        <v>0</v>
      </c>
      <c r="L8" s="28">
        <v>0</v>
      </c>
      <c r="M8" s="28">
        <v>0</v>
      </c>
      <c r="N8" s="28"/>
      <c r="O8" s="28"/>
      <c r="P8" s="28">
        <v>0</v>
      </c>
      <c r="Q8" s="29">
        <f>I8-J8-K8-L8-M8-N8-O8-P8</f>
        <v>0</v>
      </c>
    </row>
    <row r="9" spans="1:17" ht="15">
      <c r="A9" s="8" t="s">
        <v>68</v>
      </c>
      <c r="B9" s="32"/>
      <c r="C9" s="32"/>
      <c r="D9" s="32">
        <f aca="true" t="shared" si="0" ref="D9:D19">B9+C9</f>
        <v>0</v>
      </c>
      <c r="E9" s="28"/>
      <c r="F9" s="28"/>
      <c r="G9" s="28">
        <v>0</v>
      </c>
      <c r="H9" s="28">
        <f aca="true" t="shared" si="1" ref="H9:H16">ROUND(((D9)*125%),0)</f>
        <v>0</v>
      </c>
      <c r="I9" s="29">
        <f>ROUND(D9,0)+ROUND(E9,0)+ROUND(F9,0)+ROUND(G9,0)+ROUND(H9,0)</f>
        <v>0</v>
      </c>
      <c r="J9" s="29">
        <v>0</v>
      </c>
      <c r="K9" s="29">
        <v>0</v>
      </c>
      <c r="L9" s="28">
        <v>0</v>
      </c>
      <c r="M9" s="28">
        <v>0</v>
      </c>
      <c r="N9" s="28"/>
      <c r="O9" s="28"/>
      <c r="P9" s="28">
        <v>0</v>
      </c>
      <c r="Q9" s="29">
        <f aca="true" t="shared" si="2" ref="Q9:Q23">I9-J9-K9-L9-M9-N9-O9-P9</f>
        <v>0</v>
      </c>
    </row>
    <row r="10" spans="1:17" ht="15">
      <c r="A10" s="8" t="s">
        <v>69</v>
      </c>
      <c r="B10" s="32"/>
      <c r="C10" s="32"/>
      <c r="D10" s="32">
        <f t="shared" si="0"/>
        <v>0</v>
      </c>
      <c r="E10" s="28"/>
      <c r="F10" s="28"/>
      <c r="G10" s="28">
        <v>0</v>
      </c>
      <c r="H10" s="28">
        <f t="shared" si="1"/>
        <v>0</v>
      </c>
      <c r="I10" s="29">
        <f aca="true" t="shared" si="3" ref="I10:I23">ROUND(D10,0)+ROUND(E10,0)+ROUND(F10,0)+ROUND(G10,0)+ROUND(H10,0)</f>
        <v>0</v>
      </c>
      <c r="J10" s="29">
        <v>0</v>
      </c>
      <c r="K10" s="29">
        <v>0</v>
      </c>
      <c r="L10" s="28">
        <v>0</v>
      </c>
      <c r="M10" s="28">
        <v>0</v>
      </c>
      <c r="N10" s="28"/>
      <c r="O10" s="28"/>
      <c r="P10" s="28">
        <v>0</v>
      </c>
      <c r="Q10" s="29">
        <f t="shared" si="2"/>
        <v>0</v>
      </c>
    </row>
    <row r="11" spans="1:19" ht="15">
      <c r="A11" s="8" t="s">
        <v>70</v>
      </c>
      <c r="B11" s="32"/>
      <c r="C11" s="32"/>
      <c r="D11" s="32">
        <f t="shared" si="0"/>
        <v>0</v>
      </c>
      <c r="E11" s="28"/>
      <c r="F11" s="28"/>
      <c r="G11" s="28">
        <v>0</v>
      </c>
      <c r="H11" s="28">
        <f t="shared" si="1"/>
        <v>0</v>
      </c>
      <c r="I11" s="29">
        <f t="shared" si="3"/>
        <v>0</v>
      </c>
      <c r="J11" s="29">
        <v>0</v>
      </c>
      <c r="K11" s="29">
        <v>0</v>
      </c>
      <c r="L11" s="28">
        <v>0</v>
      </c>
      <c r="M11" s="28">
        <v>0</v>
      </c>
      <c r="N11" s="28"/>
      <c r="O11" s="28"/>
      <c r="P11" s="28">
        <v>0</v>
      </c>
      <c r="Q11" s="29">
        <f t="shared" si="2"/>
        <v>0</v>
      </c>
      <c r="S11" s="2"/>
    </row>
    <row r="12" spans="1:18" ht="15">
      <c r="A12" s="8" t="s">
        <v>71</v>
      </c>
      <c r="B12" s="32"/>
      <c r="C12" s="32"/>
      <c r="D12" s="32">
        <f t="shared" si="0"/>
        <v>0</v>
      </c>
      <c r="E12" s="28"/>
      <c r="F12" s="28"/>
      <c r="G12" s="28">
        <v>0</v>
      </c>
      <c r="H12" s="28">
        <f t="shared" si="1"/>
        <v>0</v>
      </c>
      <c r="I12" s="29">
        <f t="shared" si="3"/>
        <v>0</v>
      </c>
      <c r="J12" s="29">
        <v>0</v>
      </c>
      <c r="K12" s="29">
        <v>0</v>
      </c>
      <c r="L12" s="28">
        <v>0</v>
      </c>
      <c r="M12" s="28">
        <v>0</v>
      </c>
      <c r="N12" s="28"/>
      <c r="O12" s="28"/>
      <c r="P12" s="28">
        <v>0</v>
      </c>
      <c r="Q12" s="29">
        <f t="shared" si="2"/>
        <v>0</v>
      </c>
      <c r="R12" s="2"/>
    </row>
    <row r="13" spans="1:17" ht="15">
      <c r="A13" s="8" t="s">
        <v>72</v>
      </c>
      <c r="B13" s="32"/>
      <c r="C13" s="32"/>
      <c r="D13" s="32">
        <f t="shared" si="0"/>
        <v>0</v>
      </c>
      <c r="E13" s="28"/>
      <c r="F13" s="28"/>
      <c r="G13" s="28">
        <v>0</v>
      </c>
      <c r="H13" s="28">
        <f t="shared" si="1"/>
        <v>0</v>
      </c>
      <c r="I13" s="29">
        <f t="shared" si="3"/>
        <v>0</v>
      </c>
      <c r="J13" s="29">
        <v>0</v>
      </c>
      <c r="K13" s="29">
        <v>0</v>
      </c>
      <c r="L13" s="28">
        <v>0</v>
      </c>
      <c r="M13" s="28">
        <v>0</v>
      </c>
      <c r="N13" s="28"/>
      <c r="O13" s="28"/>
      <c r="P13" s="28">
        <v>0</v>
      </c>
      <c r="Q13" s="29">
        <f t="shared" si="2"/>
        <v>0</v>
      </c>
    </row>
    <row r="14" spans="1:17" ht="15">
      <c r="A14" s="8" t="s">
        <v>74</v>
      </c>
      <c r="B14" s="32"/>
      <c r="C14" s="32"/>
      <c r="D14" s="32">
        <f t="shared" si="0"/>
        <v>0</v>
      </c>
      <c r="E14" s="28"/>
      <c r="F14" s="28"/>
      <c r="G14" s="28">
        <v>0</v>
      </c>
      <c r="H14" s="28">
        <f t="shared" si="1"/>
        <v>0</v>
      </c>
      <c r="I14" s="29">
        <f>ROUND(D14,0)+ROUND(E14,0)+ROUND(F14,0)+ROUND(G14,0)+ROUND(H13,0)</f>
        <v>0</v>
      </c>
      <c r="J14" s="29">
        <v>0</v>
      </c>
      <c r="K14" s="29">
        <v>0</v>
      </c>
      <c r="L14" s="28">
        <v>0</v>
      </c>
      <c r="M14" s="28">
        <v>0</v>
      </c>
      <c r="N14" s="28"/>
      <c r="O14" s="28"/>
      <c r="P14" s="28">
        <v>0</v>
      </c>
      <c r="Q14" s="29">
        <f t="shared" si="2"/>
        <v>0</v>
      </c>
    </row>
    <row r="15" spans="1:19" ht="15">
      <c r="A15" s="8" t="s">
        <v>75</v>
      </c>
      <c r="B15" s="32"/>
      <c r="C15" s="32"/>
      <c r="D15" s="32">
        <f t="shared" si="0"/>
        <v>0</v>
      </c>
      <c r="E15" s="28"/>
      <c r="F15" s="28"/>
      <c r="G15" s="28">
        <v>0</v>
      </c>
      <c r="H15" s="28">
        <f t="shared" si="1"/>
        <v>0</v>
      </c>
      <c r="I15" s="29">
        <f t="shared" si="3"/>
        <v>0</v>
      </c>
      <c r="J15" s="29">
        <v>0</v>
      </c>
      <c r="K15" s="29">
        <v>0</v>
      </c>
      <c r="L15" s="28">
        <v>0</v>
      </c>
      <c r="M15" s="28">
        <v>0</v>
      </c>
      <c r="N15" s="28"/>
      <c r="O15" s="28"/>
      <c r="P15" s="28">
        <v>0</v>
      </c>
      <c r="Q15" s="29">
        <f t="shared" si="2"/>
        <v>0</v>
      </c>
      <c r="S15" s="2"/>
    </row>
    <row r="16" spans="1:17" ht="15">
      <c r="A16" s="8" t="s">
        <v>76</v>
      </c>
      <c r="B16" s="32"/>
      <c r="C16" s="32"/>
      <c r="D16" s="32">
        <f t="shared" si="0"/>
        <v>0</v>
      </c>
      <c r="E16" s="28"/>
      <c r="F16" s="28"/>
      <c r="G16" s="28">
        <v>0</v>
      </c>
      <c r="H16" s="28">
        <f t="shared" si="1"/>
        <v>0</v>
      </c>
      <c r="I16" s="29">
        <f t="shared" si="3"/>
        <v>0</v>
      </c>
      <c r="J16" s="29">
        <v>0</v>
      </c>
      <c r="K16" s="29">
        <v>0</v>
      </c>
      <c r="L16" s="28">
        <v>0</v>
      </c>
      <c r="M16" s="28">
        <v>0</v>
      </c>
      <c r="N16" s="28"/>
      <c r="O16" s="28"/>
      <c r="P16" s="28">
        <v>0</v>
      </c>
      <c r="Q16" s="29">
        <f t="shared" si="2"/>
        <v>0</v>
      </c>
    </row>
    <row r="17" spans="1:17" ht="15">
      <c r="A17" s="8" t="s">
        <v>77</v>
      </c>
      <c r="B17" s="32"/>
      <c r="C17" s="32"/>
      <c r="D17" s="32">
        <f t="shared" si="0"/>
        <v>0</v>
      </c>
      <c r="E17" s="28"/>
      <c r="F17" s="28"/>
      <c r="G17" s="28">
        <v>0</v>
      </c>
      <c r="H17" s="28">
        <f>ROUND(((D17)*2%),0)</f>
        <v>0</v>
      </c>
      <c r="I17" s="29">
        <f t="shared" si="3"/>
        <v>0</v>
      </c>
      <c r="J17" s="29">
        <v>0</v>
      </c>
      <c r="K17" s="29">
        <v>0</v>
      </c>
      <c r="L17" s="28">
        <v>0</v>
      </c>
      <c r="M17" s="28">
        <v>0</v>
      </c>
      <c r="N17" s="28"/>
      <c r="O17" s="28"/>
      <c r="P17" s="28">
        <v>0</v>
      </c>
      <c r="Q17" s="29">
        <f t="shared" si="2"/>
        <v>0</v>
      </c>
    </row>
    <row r="18" spans="1:17" ht="15">
      <c r="A18" s="8" t="s">
        <v>79</v>
      </c>
      <c r="B18" s="32"/>
      <c r="C18" s="32"/>
      <c r="D18" s="32">
        <f t="shared" si="0"/>
        <v>0</v>
      </c>
      <c r="E18" s="28"/>
      <c r="F18" s="28"/>
      <c r="G18" s="28">
        <v>0</v>
      </c>
      <c r="H18" s="28">
        <f>ROUND(((D18)*2%),0)</f>
        <v>0</v>
      </c>
      <c r="I18" s="29">
        <f t="shared" si="3"/>
        <v>0</v>
      </c>
      <c r="J18" s="29">
        <v>0</v>
      </c>
      <c r="K18" s="29">
        <v>0</v>
      </c>
      <c r="L18" s="28">
        <v>0</v>
      </c>
      <c r="M18" s="28">
        <v>0</v>
      </c>
      <c r="N18" s="28"/>
      <c r="O18" s="28"/>
      <c r="P18" s="28">
        <v>0</v>
      </c>
      <c r="Q18" s="29">
        <f t="shared" si="2"/>
        <v>0</v>
      </c>
    </row>
    <row r="19" spans="1:17" ht="15">
      <c r="A19" s="8" t="s">
        <v>80</v>
      </c>
      <c r="B19" s="32"/>
      <c r="C19" s="32"/>
      <c r="D19" s="32">
        <f t="shared" si="0"/>
        <v>0</v>
      </c>
      <c r="E19" s="28"/>
      <c r="F19" s="28"/>
      <c r="G19" s="28">
        <v>0</v>
      </c>
      <c r="H19" s="28">
        <f>ROUND(((D19)*2%),0)</f>
        <v>0</v>
      </c>
      <c r="I19" s="29">
        <f t="shared" si="3"/>
        <v>0</v>
      </c>
      <c r="J19" s="29">
        <v>0</v>
      </c>
      <c r="K19" s="29">
        <v>0</v>
      </c>
      <c r="L19" s="28">
        <v>0</v>
      </c>
      <c r="M19" s="28">
        <v>0</v>
      </c>
      <c r="N19" s="28"/>
      <c r="O19" s="28"/>
      <c r="P19" s="28">
        <v>0</v>
      </c>
      <c r="Q19" s="29">
        <f t="shared" si="2"/>
        <v>0</v>
      </c>
    </row>
    <row r="20" spans="1:17" ht="15">
      <c r="A20" s="8" t="s">
        <v>85</v>
      </c>
      <c r="B20" s="30"/>
      <c r="C20" s="30"/>
      <c r="D20" s="30"/>
      <c r="E20" s="30"/>
      <c r="F20" s="30"/>
      <c r="G20" s="30"/>
      <c r="H20" s="28"/>
      <c r="I20" s="29">
        <f t="shared" si="3"/>
        <v>0</v>
      </c>
      <c r="J20" s="29"/>
      <c r="K20" s="29"/>
      <c r="L20" s="30"/>
      <c r="M20" s="30"/>
      <c r="N20" s="30"/>
      <c r="O20" s="30"/>
      <c r="P20" s="30"/>
      <c r="Q20" s="29">
        <f t="shared" si="2"/>
        <v>0</v>
      </c>
    </row>
    <row r="21" spans="1:17" ht="15">
      <c r="A21" s="38" t="s">
        <v>86</v>
      </c>
      <c r="B21" s="38"/>
      <c r="C21" s="28"/>
      <c r="D21" s="28"/>
      <c r="E21" s="28"/>
      <c r="F21" s="28"/>
      <c r="G21" s="28"/>
      <c r="H21" s="28"/>
      <c r="I21" s="29">
        <f t="shared" si="3"/>
        <v>0</v>
      </c>
      <c r="J21" s="29"/>
      <c r="K21" s="29"/>
      <c r="L21" s="28"/>
      <c r="M21" s="28"/>
      <c r="N21" s="28"/>
      <c r="O21" s="28"/>
      <c r="P21" s="29"/>
      <c r="Q21" s="29">
        <f t="shared" si="2"/>
        <v>0</v>
      </c>
    </row>
    <row r="22" spans="1:17" ht="15">
      <c r="A22" s="8" t="s">
        <v>114</v>
      </c>
      <c r="B22" s="30"/>
      <c r="C22" s="30"/>
      <c r="D22" s="30"/>
      <c r="E22" s="30"/>
      <c r="F22" s="30"/>
      <c r="G22" s="30"/>
      <c r="H22" s="28">
        <f>ArrearJan!H17</f>
        <v>0</v>
      </c>
      <c r="I22" s="29">
        <f t="shared" si="3"/>
        <v>0</v>
      </c>
      <c r="J22" s="29"/>
      <c r="K22" s="29"/>
      <c r="L22" s="30"/>
      <c r="M22" s="30"/>
      <c r="N22" s="30"/>
      <c r="O22" s="30"/>
      <c r="P22" s="30"/>
      <c r="Q22" s="29">
        <f t="shared" si="2"/>
        <v>0</v>
      </c>
    </row>
    <row r="23" spans="1:17" ht="15">
      <c r="A23" s="8" t="s">
        <v>65</v>
      </c>
      <c r="B23" s="30"/>
      <c r="C23" s="30"/>
      <c r="D23" s="30"/>
      <c r="E23" s="30"/>
      <c r="F23" s="30"/>
      <c r="G23" s="30"/>
      <c r="H23" s="28"/>
      <c r="I23" s="29">
        <f t="shared" si="3"/>
        <v>0</v>
      </c>
      <c r="J23" s="29"/>
      <c r="K23" s="29"/>
      <c r="L23" s="30"/>
      <c r="M23" s="30"/>
      <c r="N23" s="30"/>
      <c r="O23" s="30"/>
      <c r="P23" s="30"/>
      <c r="Q23" s="29">
        <f t="shared" si="2"/>
        <v>0</v>
      </c>
    </row>
    <row r="24" spans="1:17" ht="15">
      <c r="A24" s="9" t="s">
        <v>2</v>
      </c>
      <c r="B24" s="31">
        <f aca="true" t="shared" si="4" ref="B24:Q24">SUM(B8:B23)</f>
        <v>0</v>
      </c>
      <c r="C24" s="31">
        <f t="shared" si="4"/>
        <v>0</v>
      </c>
      <c r="D24" s="31">
        <f t="shared" si="4"/>
        <v>0</v>
      </c>
      <c r="E24" s="31">
        <f t="shared" si="4"/>
        <v>0</v>
      </c>
      <c r="F24" s="31">
        <f t="shared" si="4"/>
        <v>0</v>
      </c>
      <c r="G24" s="31">
        <f t="shared" si="4"/>
        <v>0</v>
      </c>
      <c r="H24" s="31">
        <f t="shared" si="4"/>
        <v>0</v>
      </c>
      <c r="I24" s="31">
        <f t="shared" si="4"/>
        <v>0</v>
      </c>
      <c r="J24" s="31">
        <f t="shared" si="4"/>
        <v>0</v>
      </c>
      <c r="K24" s="31">
        <f t="shared" si="4"/>
        <v>0</v>
      </c>
      <c r="L24" s="31">
        <f t="shared" si="4"/>
        <v>0</v>
      </c>
      <c r="M24" s="31">
        <f t="shared" si="4"/>
        <v>0</v>
      </c>
      <c r="N24" s="31">
        <f t="shared" si="4"/>
        <v>0</v>
      </c>
      <c r="O24" s="31">
        <f t="shared" si="4"/>
        <v>0</v>
      </c>
      <c r="P24" s="31">
        <f t="shared" si="4"/>
        <v>0</v>
      </c>
      <c r="Q24" s="31">
        <f t="shared" si="4"/>
        <v>0</v>
      </c>
    </row>
    <row r="25" spans="1:17" ht="12.7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ht="15">
      <c r="A30" s="10" t="s">
        <v>13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 t="s">
        <v>5</v>
      </c>
      <c r="O30" s="35"/>
      <c r="P30" s="35"/>
      <c r="Q30" s="35"/>
    </row>
  </sheetData>
  <sheetProtection/>
  <mergeCells count="15">
    <mergeCell ref="B4:K4"/>
    <mergeCell ref="J2:L2"/>
    <mergeCell ref="M2:O2"/>
    <mergeCell ref="A25:Q29"/>
    <mergeCell ref="B2:G2"/>
    <mergeCell ref="A1:Q1"/>
    <mergeCell ref="A6:Q6"/>
    <mergeCell ref="B3:I3"/>
    <mergeCell ref="B5:I5"/>
    <mergeCell ref="L3:M3"/>
    <mergeCell ref="L5:M5"/>
    <mergeCell ref="N3:Q3"/>
    <mergeCell ref="N5:Q5"/>
    <mergeCell ref="L4:N4"/>
    <mergeCell ref="O4:P4"/>
  </mergeCells>
  <dataValidations count="4">
    <dataValidation allowBlank="1" showErrorMessage="1" sqref="M2:O2 M3:N3 P1:Q4 K3 K1:O1 H1:J3 O25:Q30 L3:L22 B1:G1 A1:A20 J5:K22 O3:O4 A22:B22 Q6:Q24 C3:G3 M5:M22 A23:H24 I6:I24 A25:L30 M25:N29 M30 B3:B20 N6:P22 J23:P24 C6:H22"/>
    <dataValidation allowBlank="1" showErrorMessage="1" promptTitle="Do not edit these fields." prompt="Whenever required add or delete rows but be sure to copy or insert formulas whenever you insert new rows." sqref="A21"/>
    <dataValidation type="list" showErrorMessage="1" sqref="B2:G2">
      <formula1>"Male- Below 60 Years, Male- Above 60 Years, Female- Below 60 Years, Female- Above 60 Years, Male/Female- Above 80 Years"</formula1>
    </dataValidation>
    <dataValidation type="list" showErrorMessage="1" sqref="N5:Q5">
      <formula1>"Resident Indian, Non Resident Indian"</formula1>
    </dataValidation>
  </dataValidations>
  <printOptions/>
  <pageMargins left="0.75" right="0.75" top="0.57" bottom="0.47" header="0.27" footer="0.2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6" width="9.140625" style="44" customWidth="1"/>
    <col min="7" max="7" width="10.140625" style="44" customWidth="1"/>
    <col min="8" max="10" width="8.421875" style="44" customWidth="1"/>
    <col min="11" max="11" width="8.7109375" style="44" customWidth="1"/>
    <col min="12" max="12" width="7.28125" style="44" customWidth="1"/>
    <col min="13" max="13" width="7.8515625" style="44" customWidth="1"/>
    <col min="14" max="16384" width="9.140625" style="44" customWidth="1"/>
  </cols>
  <sheetData>
    <row r="1" spans="1:14" ht="15">
      <c r="A1" s="92">
        <f>Back!B3</f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45"/>
      <c r="M1" s="45"/>
      <c r="N1" s="45"/>
    </row>
    <row r="2" spans="2:15" ht="15">
      <c r="B2" s="92" t="s">
        <v>90</v>
      </c>
      <c r="C2" s="92"/>
      <c r="D2" s="92"/>
      <c r="E2" s="92"/>
      <c r="F2" s="92"/>
      <c r="G2" s="92" t="s">
        <v>91</v>
      </c>
      <c r="H2" s="92"/>
      <c r="I2" s="92"/>
      <c r="J2" s="92"/>
      <c r="K2" s="92"/>
      <c r="L2" s="45"/>
      <c r="M2" s="45"/>
      <c r="N2" s="45"/>
      <c r="O2" s="45"/>
    </row>
    <row r="3" spans="1:11" ht="15">
      <c r="A3" s="44" t="s">
        <v>92</v>
      </c>
      <c r="B3" s="44" t="s">
        <v>93</v>
      </c>
      <c r="C3" s="44" t="s">
        <v>94</v>
      </c>
      <c r="D3" s="44" t="s">
        <v>95</v>
      </c>
      <c r="E3" s="44" t="s">
        <v>96</v>
      </c>
      <c r="F3" s="44" t="s">
        <v>8</v>
      </c>
      <c r="G3" s="44" t="s">
        <v>93</v>
      </c>
      <c r="H3" s="44" t="s">
        <v>94</v>
      </c>
      <c r="I3" s="44" t="s">
        <v>96</v>
      </c>
      <c r="J3" s="44" t="s">
        <v>8</v>
      </c>
      <c r="K3" s="44" t="s">
        <v>97</v>
      </c>
    </row>
    <row r="4" spans="1:11" ht="15">
      <c r="A4" s="44" t="s">
        <v>98</v>
      </c>
      <c r="B4" s="44">
        <f>Back!B8</f>
        <v>0</v>
      </c>
      <c r="C4" s="44">
        <f>Back!C8</f>
        <v>0</v>
      </c>
      <c r="D4" s="44">
        <v>0</v>
      </c>
      <c r="E4" s="44">
        <f>(B4+C4+D4)*1.25</f>
        <v>0</v>
      </c>
      <c r="F4" s="44">
        <f>SUM(B4:E4)</f>
        <v>0</v>
      </c>
      <c r="H4" s="44">
        <v>0</v>
      </c>
      <c r="I4" s="44">
        <v>0</v>
      </c>
      <c r="J4" s="44">
        <f>G4+H4+I4</f>
        <v>0</v>
      </c>
      <c r="K4" s="44">
        <f aca="true" t="shared" si="0" ref="K4:K14">J4-F4</f>
        <v>0</v>
      </c>
    </row>
    <row r="5" spans="1:11" ht="15">
      <c r="A5" s="44" t="s">
        <v>99</v>
      </c>
      <c r="B5" s="44">
        <f>Back!B8</f>
        <v>0</v>
      </c>
      <c r="C5" s="44">
        <f>Back!C8</f>
        <v>0</v>
      </c>
      <c r="D5" s="44">
        <v>0</v>
      </c>
      <c r="E5" s="44">
        <f aca="true" t="shared" si="1" ref="E5:E13">(B5+C5+D5)*1.25</f>
        <v>0</v>
      </c>
      <c r="F5" s="44">
        <f aca="true" t="shared" si="2" ref="F5:F14">SUM(B5:E5)</f>
        <v>0</v>
      </c>
      <c r="H5" s="44">
        <v>0</v>
      </c>
      <c r="I5" s="44">
        <v>0</v>
      </c>
      <c r="J5" s="44">
        <f aca="true" t="shared" si="3" ref="J5:J13">G5+H5+I5</f>
        <v>0</v>
      </c>
      <c r="K5" s="44">
        <f t="shared" si="0"/>
        <v>0</v>
      </c>
    </row>
    <row r="6" spans="1:11" ht="15">
      <c r="A6" s="44" t="s">
        <v>100</v>
      </c>
      <c r="B6" s="44">
        <f>Back!B8</f>
        <v>0</v>
      </c>
      <c r="C6" s="44">
        <f>Back!C8</f>
        <v>0</v>
      </c>
      <c r="D6" s="44">
        <v>0</v>
      </c>
      <c r="E6" s="44">
        <f t="shared" si="1"/>
        <v>0</v>
      </c>
      <c r="F6" s="44">
        <f t="shared" si="2"/>
        <v>0</v>
      </c>
      <c r="H6" s="44">
        <v>0</v>
      </c>
      <c r="I6" s="44">
        <v>0</v>
      </c>
      <c r="J6" s="44">
        <f t="shared" si="3"/>
        <v>0</v>
      </c>
      <c r="K6" s="44">
        <f t="shared" si="0"/>
        <v>0</v>
      </c>
    </row>
    <row r="7" spans="1:11" ht="15">
      <c r="A7" s="44" t="s">
        <v>101</v>
      </c>
      <c r="B7" s="44">
        <f>Back!B9</f>
        <v>0</v>
      </c>
      <c r="C7" s="44">
        <f>Back!C9</f>
        <v>0</v>
      </c>
      <c r="D7" s="44">
        <v>0</v>
      </c>
      <c r="E7" s="44">
        <f t="shared" si="1"/>
        <v>0</v>
      </c>
      <c r="F7" s="44">
        <f t="shared" si="2"/>
        <v>0</v>
      </c>
      <c r="H7" s="44">
        <v>0</v>
      </c>
      <c r="I7" s="44">
        <v>0</v>
      </c>
      <c r="J7" s="44">
        <f t="shared" si="3"/>
        <v>0</v>
      </c>
      <c r="K7" s="44">
        <f t="shared" si="0"/>
        <v>0</v>
      </c>
    </row>
    <row r="8" spans="1:11" ht="15">
      <c r="A8" s="44" t="s">
        <v>102</v>
      </c>
      <c r="B8" s="44">
        <f>Back!B10</f>
        <v>0</v>
      </c>
      <c r="C8" s="48">
        <f>Back!C10</f>
        <v>0</v>
      </c>
      <c r="D8" s="44">
        <v>0</v>
      </c>
      <c r="E8" s="44">
        <f t="shared" si="1"/>
        <v>0</v>
      </c>
      <c r="F8" s="44">
        <f t="shared" si="2"/>
        <v>0</v>
      </c>
      <c r="H8" s="44">
        <v>0</v>
      </c>
      <c r="I8" s="44">
        <v>0</v>
      </c>
      <c r="J8" s="44">
        <f t="shared" si="3"/>
        <v>0</v>
      </c>
      <c r="K8" s="44">
        <f t="shared" si="0"/>
        <v>0</v>
      </c>
    </row>
    <row r="9" spans="1:11" ht="15">
      <c r="A9" s="44" t="s">
        <v>103</v>
      </c>
      <c r="B9" s="44">
        <f>Back!B11</f>
        <v>0</v>
      </c>
      <c r="C9" s="48">
        <f>Back!C11</f>
        <v>0</v>
      </c>
      <c r="D9" s="44">
        <v>0</v>
      </c>
      <c r="E9" s="44">
        <f t="shared" si="1"/>
        <v>0</v>
      </c>
      <c r="F9" s="44">
        <f t="shared" si="2"/>
        <v>0</v>
      </c>
      <c r="H9" s="44">
        <v>0</v>
      </c>
      <c r="I9" s="44">
        <v>0</v>
      </c>
      <c r="J9" s="44">
        <f t="shared" si="3"/>
        <v>0</v>
      </c>
      <c r="K9" s="44">
        <f t="shared" si="0"/>
        <v>0</v>
      </c>
    </row>
    <row r="10" spans="1:11" ht="15">
      <c r="A10" s="44" t="s">
        <v>104</v>
      </c>
      <c r="B10" s="44">
        <f>Back!B12</f>
        <v>0</v>
      </c>
      <c r="C10" s="48">
        <f>Back!C12</f>
        <v>0</v>
      </c>
      <c r="D10" s="44">
        <v>0</v>
      </c>
      <c r="E10" s="44">
        <f t="shared" si="1"/>
        <v>0</v>
      </c>
      <c r="F10" s="44">
        <f t="shared" si="2"/>
        <v>0</v>
      </c>
      <c r="H10" s="44">
        <v>0</v>
      </c>
      <c r="I10" s="44">
        <f>G10*0.02</f>
        <v>0</v>
      </c>
      <c r="J10" s="44">
        <f t="shared" si="3"/>
        <v>0</v>
      </c>
      <c r="K10" s="44">
        <f t="shared" si="0"/>
        <v>0</v>
      </c>
    </row>
    <row r="11" spans="1:11" ht="15">
      <c r="A11" s="44" t="s">
        <v>105</v>
      </c>
      <c r="B11" s="44">
        <f>Back!B13</f>
        <v>0</v>
      </c>
      <c r="C11" s="48">
        <f>Back!C13</f>
        <v>0</v>
      </c>
      <c r="D11" s="44">
        <v>0</v>
      </c>
      <c r="E11" s="44">
        <f t="shared" si="1"/>
        <v>0</v>
      </c>
      <c r="F11" s="44">
        <f t="shared" si="2"/>
        <v>0</v>
      </c>
      <c r="H11" s="44">
        <v>0</v>
      </c>
      <c r="I11" s="44">
        <f>G11*0.02</f>
        <v>0</v>
      </c>
      <c r="J11" s="44">
        <f t="shared" si="3"/>
        <v>0</v>
      </c>
      <c r="K11" s="44">
        <f t="shared" si="0"/>
        <v>0</v>
      </c>
    </row>
    <row r="12" spans="1:11" ht="15">
      <c r="A12" s="44" t="s">
        <v>106</v>
      </c>
      <c r="B12" s="44">
        <f>Back!B14</f>
        <v>0</v>
      </c>
      <c r="C12" s="48">
        <f>Back!C14</f>
        <v>0</v>
      </c>
      <c r="D12" s="44">
        <v>0</v>
      </c>
      <c r="E12" s="44">
        <f t="shared" si="1"/>
        <v>0</v>
      </c>
      <c r="F12" s="44">
        <f t="shared" si="2"/>
        <v>0</v>
      </c>
      <c r="H12" s="44">
        <v>0</v>
      </c>
      <c r="I12" s="44">
        <f>G12*0.02</f>
        <v>0</v>
      </c>
      <c r="J12" s="44">
        <f t="shared" si="3"/>
        <v>0</v>
      </c>
      <c r="K12" s="44">
        <f t="shared" si="0"/>
        <v>0</v>
      </c>
    </row>
    <row r="13" spans="1:11" ht="15">
      <c r="A13" s="44" t="s">
        <v>107</v>
      </c>
      <c r="B13" s="44">
        <f>Back!B15</f>
        <v>0</v>
      </c>
      <c r="C13" s="48">
        <f>Back!C15</f>
        <v>0</v>
      </c>
      <c r="D13" s="44">
        <v>0</v>
      </c>
      <c r="E13" s="44">
        <f t="shared" si="1"/>
        <v>0</v>
      </c>
      <c r="F13" s="44">
        <f t="shared" si="2"/>
        <v>0</v>
      </c>
      <c r="H13" s="44">
        <v>0</v>
      </c>
      <c r="I13" s="44">
        <f>G13*0.02</f>
        <v>0</v>
      </c>
      <c r="J13" s="44">
        <f t="shared" si="3"/>
        <v>0</v>
      </c>
      <c r="K13" s="44">
        <f t="shared" si="0"/>
        <v>0</v>
      </c>
    </row>
    <row r="14" spans="1:11" ht="15">
      <c r="A14" s="44" t="s">
        <v>108</v>
      </c>
      <c r="B14" s="44">
        <f>Back!B16</f>
        <v>0</v>
      </c>
      <c r="C14" s="48">
        <f>Back!C16</f>
        <v>0</v>
      </c>
      <c r="D14" s="44">
        <v>0</v>
      </c>
      <c r="E14" s="44">
        <f>(B14+C14+D14)*1.25</f>
        <v>0</v>
      </c>
      <c r="F14" s="44">
        <f t="shared" si="2"/>
        <v>0</v>
      </c>
      <c r="H14" s="44">
        <v>0</v>
      </c>
      <c r="I14" s="44">
        <f>G14*0.02</f>
        <v>0</v>
      </c>
      <c r="J14" s="44">
        <f>G14+H14+I14</f>
        <v>0</v>
      </c>
      <c r="K14" s="44">
        <f t="shared" si="0"/>
        <v>0</v>
      </c>
    </row>
    <row r="15" spans="5:11" s="46" customFormat="1" ht="15">
      <c r="E15" s="46" t="s">
        <v>109</v>
      </c>
      <c r="F15" s="46">
        <f>SUM(F4:F14)</f>
        <v>0</v>
      </c>
      <c r="J15" s="46">
        <f>SUM(J4:J14)</f>
        <v>0</v>
      </c>
      <c r="K15" s="46">
        <f>SUM(K4:K14)</f>
        <v>0</v>
      </c>
    </row>
    <row r="17" spans="6:8" ht="15.75">
      <c r="F17" s="92" t="s">
        <v>97</v>
      </c>
      <c r="G17" s="92"/>
      <c r="H17" s="47">
        <f>J15-F15</f>
        <v>0</v>
      </c>
    </row>
  </sheetData>
  <sheetProtection/>
  <mergeCells count="4">
    <mergeCell ref="B2:F2"/>
    <mergeCell ref="G2:K2"/>
    <mergeCell ref="A1:K1"/>
    <mergeCell ref="F17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FoodTech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Vedpal</dc:creator>
  <cp:keywords/>
  <dc:description/>
  <cp:lastModifiedBy>HOD COMPUTER</cp:lastModifiedBy>
  <cp:lastPrinted>2017-02-07T10:58:45Z</cp:lastPrinted>
  <dcterms:created xsi:type="dcterms:W3CDTF">2006-01-13T08:06:57Z</dcterms:created>
  <dcterms:modified xsi:type="dcterms:W3CDTF">2017-02-22T04:22:25Z</dcterms:modified>
  <cp:category/>
  <cp:version/>
  <cp:contentType/>
  <cp:contentStatus/>
</cp:coreProperties>
</file>